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jamintotushek/Downloads/"/>
    </mc:Choice>
  </mc:AlternateContent>
  <xr:revisionPtr revIDLastSave="0" documentId="8_{6A3F6657-0CA1-044E-B0FE-5F57AB534010}" xr6:coauthVersionLast="47" xr6:coauthVersionMax="47" xr10:uidLastSave="{00000000-0000-0000-0000-000000000000}"/>
  <bookViews>
    <workbookView xWindow="0" yWindow="460" windowWidth="28800" windowHeight="17540" xr2:uid="{5D617149-DC6A-E742-BA8D-35B1B65703A4}"/>
  </bookViews>
  <sheets>
    <sheet name="New Unit" sheetId="1" r:id="rId1"/>
    <sheet name="Local 155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C20" i="2"/>
  <c r="D17" i="2"/>
  <c r="E17" i="2"/>
  <c r="E28" i="1"/>
  <c r="E27" i="1"/>
  <c r="E26" i="1"/>
  <c r="E25" i="1"/>
  <c r="E24" i="1"/>
  <c r="E18" i="1"/>
  <c r="E17" i="1"/>
  <c r="E16" i="1"/>
  <c r="E15" i="1"/>
  <c r="E14" i="1"/>
  <c r="D16" i="2"/>
  <c r="C17" i="2"/>
  <c r="C18" i="2" s="1"/>
  <c r="F12" i="2"/>
  <c r="C5" i="2"/>
  <c r="C6" i="2" s="1"/>
  <c r="D4" i="2"/>
  <c r="D5" i="2" s="1"/>
  <c r="D6" i="2" s="1"/>
  <c r="E6" i="2" s="1"/>
  <c r="D3" i="1"/>
  <c r="D4" i="1" s="1"/>
  <c r="E4" i="1" s="1"/>
  <c r="D23" i="1"/>
  <c r="D24" i="1" s="1"/>
  <c r="D25" i="1" s="1"/>
  <c r="C25" i="1" s="1"/>
  <c r="C14" i="1"/>
  <c r="C13" i="1"/>
  <c r="F29" i="1"/>
  <c r="F19" i="1"/>
  <c r="D15" i="1"/>
  <c r="D14" i="1"/>
  <c r="F9" i="1"/>
  <c r="E5" i="2" l="1"/>
  <c r="D5" i="1"/>
  <c r="E5" i="1" s="1"/>
  <c r="C15" i="1"/>
  <c r="C16" i="1" s="1"/>
  <c r="D7" i="2"/>
  <c r="E7" i="2" s="1"/>
  <c r="C24" i="1"/>
  <c r="D26" i="1"/>
  <c r="C26" i="1"/>
  <c r="D16" i="1"/>
  <c r="C4" i="1"/>
  <c r="D18" i="2" l="1"/>
  <c r="E18" i="2" s="1"/>
  <c r="D6" i="1"/>
  <c r="E6" i="1" s="1"/>
  <c r="D27" i="1"/>
  <c r="D17" i="1"/>
  <c r="C5" i="1"/>
  <c r="C6" i="1" s="1"/>
  <c r="C17" i="1" l="1"/>
  <c r="C18" i="1" s="1"/>
  <c r="C19" i="1" s="1"/>
  <c r="D19" i="2"/>
  <c r="E19" i="2" s="1"/>
  <c r="C27" i="1"/>
  <c r="C28" i="1" s="1"/>
  <c r="C29" i="1" s="1"/>
  <c r="C7" i="2"/>
  <c r="C8" i="2" s="1"/>
  <c r="D8" i="2"/>
  <c r="E8" i="2" s="1"/>
  <c r="D20" i="2"/>
  <c r="E20" i="2" s="1"/>
  <c r="D28" i="1"/>
  <c r="D18" i="1"/>
  <c r="D7" i="1"/>
  <c r="E7" i="1" s="1"/>
  <c r="C7" i="1" l="1"/>
  <c r="C19" i="2"/>
  <c r="C21" i="2"/>
  <c r="D9" i="2"/>
  <c r="E9" i="2" s="1"/>
  <c r="C9" i="2"/>
  <c r="D21" i="2"/>
  <c r="E21" i="2" s="1"/>
  <c r="E29" i="1"/>
  <c r="D29" i="1"/>
  <c r="D19" i="1"/>
  <c r="E19" i="1"/>
  <c r="D8" i="1"/>
  <c r="E8" i="1" s="1"/>
  <c r="D22" i="2" l="1"/>
  <c r="E22" i="2" s="1"/>
  <c r="D10" i="2"/>
  <c r="E9" i="1"/>
  <c r="D9" i="1"/>
  <c r="E10" i="2" l="1"/>
  <c r="C10" i="2"/>
  <c r="C11" i="2" s="1"/>
  <c r="C12" i="2" s="1"/>
  <c r="C22" i="2"/>
  <c r="C23" i="2" s="1"/>
  <c r="C24" i="2" s="1"/>
  <c r="D11" i="2"/>
  <c r="E11" i="2" s="1"/>
  <c r="D23" i="2"/>
  <c r="E23" i="2" s="1"/>
  <c r="E12" i="2" l="1"/>
  <c r="D12" i="2"/>
  <c r="D24" i="2"/>
  <c r="E24" i="2"/>
  <c r="C8" i="1" l="1"/>
  <c r="C9" i="1" s="1"/>
</calcChain>
</file>

<file path=xl/sharedStrings.xml><?xml version="1.0" encoding="utf-8"?>
<sst xmlns="http://schemas.openxmlformats.org/spreadsheetml/2006/main" count="88" uniqueCount="25">
  <si>
    <t>Effective Date</t>
  </si>
  <si>
    <t>Description of Increase</t>
  </si>
  <si>
    <t>Salary</t>
  </si>
  <si>
    <t>Hourly</t>
  </si>
  <si>
    <t>Status quo</t>
  </si>
  <si>
    <t>NA</t>
  </si>
  <si>
    <t xml:space="preserve">$2.42 Hourly Increase </t>
  </si>
  <si>
    <t xml:space="preserve">3% General Increase </t>
  </si>
  <si>
    <t xml:space="preserve">3% Increase </t>
  </si>
  <si>
    <t>$1.21 Hourly Increase</t>
  </si>
  <si>
    <t xml:space="preserve">3.25% Genreal Increase </t>
  </si>
  <si>
    <t>Total</t>
  </si>
  <si>
    <t>Percent Increase</t>
  </si>
  <si>
    <t>Input regular hours/week below:</t>
  </si>
  <si>
    <t>1559 35 Hour Week</t>
  </si>
  <si>
    <t>1559 40 Hour Week</t>
  </si>
  <si>
    <t xml:space="preserve">$3.41 Hourly Increase </t>
  </si>
  <si>
    <t>$1.71 Hourly Increase</t>
  </si>
  <si>
    <t xml:space="preserve">Rows in green: </t>
  </si>
  <si>
    <t>raises yet to be ratified.</t>
  </si>
  <si>
    <t>Additional Retro Payment (assuming 6/1/23 ratification)</t>
  </si>
  <si>
    <t>Estimated Retro Payment (assuming 6/1/23 ratification)</t>
  </si>
  <si>
    <t>Landslide Unit 35 Hour Week</t>
  </si>
  <si>
    <t>Landslide Unit Reduced Schedule (hourly based)</t>
  </si>
  <si>
    <t>Landslide Unit Reduced Schedule (Salary-based)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</si>
</sst>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00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6" fontId="0" fillId="0" borderId="1" xfId="0" applyNumberFormat="1" applyBorder="1"/>
    <xf numFmtId="8" fontId="0" fillId="0" borderId="1" xfId="0" applyNumberFormat="1" applyBorder="1"/>
    <xf numFmtId="0" fontId="2" fillId="0" borderId="0" xfId="0" applyFont="1"/>
    <xf numFmtId="0" fontId="0" fillId="0" borderId="2" xfId="0" applyBorder="1"/>
    <xf numFmtId="8" fontId="4" fillId="4" borderId="1" xfId="2" applyNumberFormat="1" applyFont="1" applyFill="1" applyBorder="1"/>
    <xf numFmtId="164" fontId="4" fillId="4" borderId="1" xfId="0" applyNumberFormat="1" applyFont="1" applyFill="1" applyBorder="1"/>
    <xf numFmtId="44" fontId="4" fillId="4" borderId="1" xfId="1" applyFont="1" applyFill="1" applyBorder="1"/>
    <xf numFmtId="8" fontId="4" fillId="4" borderId="1" xfId="0" applyNumberFormat="1" applyFont="1" applyFill="1" applyBorder="1"/>
    <xf numFmtId="8" fontId="0" fillId="0" borderId="0" xfId="0" applyNumberFormat="1"/>
    <xf numFmtId="164" fontId="0" fillId="0" borderId="1" xfId="2" applyNumberFormat="1" applyFont="1" applyBorder="1"/>
    <xf numFmtId="0" fontId="2" fillId="2" borderId="1" xfId="0" applyFont="1" applyFill="1" applyBorder="1" applyProtection="1"/>
    <xf numFmtId="14" fontId="0" fillId="3" borderId="1" xfId="0" applyNumberFormat="1" applyFill="1" applyBorder="1" applyAlignment="1" applyProtection="1">
      <alignment horizontal="left"/>
    </xf>
    <xf numFmtId="14" fontId="0" fillId="3" borderId="1" xfId="0" applyNumberFormat="1" applyFill="1" applyBorder="1" applyProtection="1"/>
    <xf numFmtId="0" fontId="2" fillId="3" borderId="1" xfId="0" applyFont="1" applyFill="1" applyBorder="1" applyProtection="1"/>
    <xf numFmtId="0" fontId="0" fillId="0" borderId="1" xfId="0" applyBorder="1" applyProtection="1"/>
    <xf numFmtId="8" fontId="0" fillId="0" borderId="1" xfId="0" applyNumberFormat="1" applyFont="1" applyBorder="1" applyProtection="1"/>
    <xf numFmtId="0" fontId="0" fillId="0" borderId="1" xfId="0" applyBorder="1" applyAlignment="1" applyProtection="1">
      <alignment horizontal="right"/>
    </xf>
    <xf numFmtId="0" fontId="0" fillId="0" borderId="2" xfId="0" applyBorder="1" applyProtection="1"/>
    <xf numFmtId="6" fontId="3" fillId="0" borderId="1" xfId="0" applyNumberFormat="1" applyFont="1" applyBorder="1" applyProtection="1">
      <protection locked="0"/>
    </xf>
    <xf numFmtId="8" fontId="3" fillId="0" borderId="1" xfId="0" applyNumberFormat="1" applyFont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6" fontId="0" fillId="0" borderId="1" xfId="0" applyNumberFormat="1" applyBorder="1" applyProtection="1"/>
    <xf numFmtId="0" fontId="0" fillId="5" borderId="1" xfId="0" applyFill="1" applyBorder="1" applyProtection="1"/>
    <xf numFmtId="8" fontId="0" fillId="0" borderId="1" xfId="0" applyNumberFormat="1" applyBorder="1" applyProtection="1"/>
    <xf numFmtId="8" fontId="4" fillId="4" borderId="1" xfId="0" applyNumberFormat="1" applyFont="1" applyFill="1" applyBorder="1" applyProtection="1"/>
    <xf numFmtId="8" fontId="4" fillId="4" borderId="1" xfId="2" applyNumberFormat="1" applyFont="1" applyFill="1" applyBorder="1" applyProtection="1"/>
    <xf numFmtId="164" fontId="4" fillId="4" borderId="1" xfId="0" applyNumberFormat="1" applyFont="1" applyFill="1" applyBorder="1" applyProtection="1"/>
    <xf numFmtId="44" fontId="4" fillId="4" borderId="1" xfId="1" applyFont="1" applyFill="1" applyBorder="1" applyProtection="1"/>
    <xf numFmtId="14" fontId="0" fillId="6" borderId="1" xfId="0" applyNumberFormat="1" applyFill="1" applyBorder="1" applyAlignment="1" applyProtection="1">
      <alignment horizontal="left"/>
    </xf>
    <xf numFmtId="14" fontId="0" fillId="6" borderId="1" xfId="0" applyNumberFormat="1" applyFill="1" applyBorder="1" applyProtection="1"/>
    <xf numFmtId="6" fontId="0" fillId="6" borderId="1" xfId="0" applyNumberFormat="1" applyFill="1" applyBorder="1" applyProtection="1"/>
    <xf numFmtId="8" fontId="0" fillId="6" borderId="1" xfId="0" applyNumberFormat="1" applyFill="1" applyBorder="1" applyProtection="1"/>
    <xf numFmtId="165" fontId="4" fillId="4" borderId="1" xfId="0" applyNumberFormat="1" applyFont="1" applyFill="1" applyBorder="1" applyProtection="1"/>
    <xf numFmtId="0" fontId="0" fillId="6" borderId="0" xfId="0" applyFill="1" applyProtection="1"/>
    <xf numFmtId="164" fontId="0" fillId="0" borderId="1" xfId="2" applyNumberFormat="1" applyFont="1" applyBorder="1" applyProtection="1"/>
    <xf numFmtId="164" fontId="0" fillId="0" borderId="1" xfId="2" applyNumberFormat="1" applyFont="1" applyBorder="1" applyAlignment="1" applyProtection="1">
      <alignment horizontal="right"/>
    </xf>
    <xf numFmtId="164" fontId="0" fillId="6" borderId="1" xfId="2" applyNumberFormat="1" applyFont="1" applyFill="1" applyBorder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B789-7340-3F4B-9471-2C1497A0A6FA}">
  <dimension ref="A1:F29"/>
  <sheetViews>
    <sheetView tabSelected="1" workbookViewId="0">
      <selection activeCell="C4" sqref="C4"/>
    </sheetView>
  </sheetViews>
  <sheetFormatPr baseColWidth="10" defaultRowHeight="16" x14ac:dyDescent="0.2"/>
  <cols>
    <col min="1" max="1" width="17" customWidth="1"/>
    <col min="2" max="2" width="30.6640625" customWidth="1"/>
    <col min="3" max="3" width="15.33203125" customWidth="1"/>
    <col min="5" max="5" width="16.33203125" customWidth="1"/>
    <col min="6" max="6" width="61.1640625" customWidth="1"/>
  </cols>
  <sheetData>
    <row r="1" spans="1:6" x14ac:dyDescent="0.2">
      <c r="A1" s="3" t="s">
        <v>22</v>
      </c>
    </row>
    <row r="2" spans="1:6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12</v>
      </c>
      <c r="F2" s="11" t="s">
        <v>21</v>
      </c>
    </row>
    <row r="3" spans="1:6" x14ac:dyDescent="0.2">
      <c r="A3" s="12" t="s">
        <v>4</v>
      </c>
      <c r="B3" s="12" t="s">
        <v>5</v>
      </c>
      <c r="C3" s="19">
        <v>40000</v>
      </c>
      <c r="D3" s="16">
        <f>C3/1820</f>
        <v>21.978021978021978</v>
      </c>
      <c r="E3" s="17" t="s">
        <v>5</v>
      </c>
      <c r="F3" s="18"/>
    </row>
    <row r="4" spans="1:6" x14ac:dyDescent="0.2">
      <c r="A4" s="12">
        <v>44927</v>
      </c>
      <c r="B4" s="13" t="s">
        <v>6</v>
      </c>
      <c r="C4" s="1">
        <f>D4*1820</f>
        <v>44404.4</v>
      </c>
      <c r="D4" s="2">
        <f>D3+2.42</f>
        <v>24.39802197802198</v>
      </c>
      <c r="E4" s="10">
        <f>(D4-D3)/D3</f>
        <v>0.11011000000000008</v>
      </c>
      <c r="F4" s="4"/>
    </row>
    <row r="5" spans="1:6" x14ac:dyDescent="0.2">
      <c r="A5" s="12">
        <v>45072</v>
      </c>
      <c r="B5" s="13" t="s">
        <v>7</v>
      </c>
      <c r="C5" s="2">
        <f>D5*1820</f>
        <v>45736.531999999999</v>
      </c>
      <c r="D5" s="2">
        <f>D4*1.03</f>
        <v>25.129962637362638</v>
      </c>
      <c r="E5" s="10">
        <f>(D5-D4)/D3</f>
        <v>3.3303299999999952E-2</v>
      </c>
      <c r="F5" s="4"/>
    </row>
    <row r="6" spans="1:6" x14ac:dyDescent="0.2">
      <c r="A6" s="12">
        <v>45438</v>
      </c>
      <c r="B6" s="13" t="s">
        <v>8</v>
      </c>
      <c r="C6" s="2">
        <f>C5*1.03</f>
        <v>47108.627959999998</v>
      </c>
      <c r="D6" s="2">
        <f>D5*1.03</f>
        <v>25.883861516483517</v>
      </c>
      <c r="E6" s="10">
        <f>(D6-D5)/D3</f>
        <v>3.4302398999999983E-2</v>
      </c>
      <c r="F6" s="4"/>
    </row>
    <row r="7" spans="1:6" x14ac:dyDescent="0.2">
      <c r="A7" s="12">
        <v>45474</v>
      </c>
      <c r="B7" s="13" t="s">
        <v>9</v>
      </c>
      <c r="C7" s="2">
        <f>D7*1820</f>
        <v>49310.827960000002</v>
      </c>
      <c r="D7" s="2">
        <f>D6+1.21</f>
        <v>27.093861516483518</v>
      </c>
      <c r="E7" s="10">
        <f>(D7-D6)/D3</f>
        <v>5.5055000000000041E-2</v>
      </c>
      <c r="F7" s="4"/>
    </row>
    <row r="8" spans="1:6" x14ac:dyDescent="0.2">
      <c r="A8" s="12">
        <v>45803</v>
      </c>
      <c r="B8" s="13" t="s">
        <v>10</v>
      </c>
      <c r="C8" s="2">
        <f>C7*1.0325</f>
        <v>50913.429868700005</v>
      </c>
      <c r="D8" s="2">
        <f>D7*1.0325</f>
        <v>27.974412015769232</v>
      </c>
      <c r="E8" s="10">
        <f>(D8-D7)/D3</f>
        <v>4.006504771750001E-2</v>
      </c>
      <c r="F8" s="4"/>
    </row>
    <row r="9" spans="1:6" ht="21" x14ac:dyDescent="0.25">
      <c r="A9" s="14" t="s">
        <v>11</v>
      </c>
      <c r="B9" s="15"/>
      <c r="C9" s="8">
        <f>C8-C3</f>
        <v>10913.429868700005</v>
      </c>
      <c r="D9" s="5">
        <f>(D8-D3)</f>
        <v>5.9963900377472541</v>
      </c>
      <c r="E9" s="6">
        <f>SUM(E4:E8)</f>
        <v>0.27283574671750005</v>
      </c>
      <c r="F9" s="7">
        <f>(1820/2)*2.42</f>
        <v>2202.1999999999998</v>
      </c>
    </row>
    <row r="11" spans="1:6" x14ac:dyDescent="0.2">
      <c r="A11" s="22" t="s">
        <v>23</v>
      </c>
      <c r="B11" s="23"/>
      <c r="C11" s="23"/>
      <c r="D11" s="23"/>
      <c r="E11" s="23"/>
      <c r="F11" s="23"/>
    </row>
    <row r="12" spans="1:6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12</v>
      </c>
      <c r="F12" s="11" t="s">
        <v>21</v>
      </c>
    </row>
    <row r="13" spans="1:6" x14ac:dyDescent="0.2">
      <c r="A13" s="12" t="s">
        <v>4</v>
      </c>
      <c r="B13" s="12" t="s">
        <v>5</v>
      </c>
      <c r="C13" s="24">
        <f>D13*(F14*52)</f>
        <v>18564</v>
      </c>
      <c r="D13" s="20">
        <v>17</v>
      </c>
      <c r="E13" s="17" t="s">
        <v>5</v>
      </c>
      <c r="F13" s="25" t="s">
        <v>13</v>
      </c>
    </row>
    <row r="14" spans="1:6" x14ac:dyDescent="0.2">
      <c r="A14" s="12">
        <v>44927</v>
      </c>
      <c r="B14" s="13" t="s">
        <v>6</v>
      </c>
      <c r="C14" s="24">
        <f>D14*(F14*52)</f>
        <v>21206.640000000003</v>
      </c>
      <c r="D14" s="26">
        <f>D13+2.42</f>
        <v>19.420000000000002</v>
      </c>
      <c r="E14" s="37">
        <f>(D14-D13)/D13</f>
        <v>0.14235294117647068</v>
      </c>
      <c r="F14" s="21">
        <v>21</v>
      </c>
    </row>
    <row r="15" spans="1:6" x14ac:dyDescent="0.2">
      <c r="A15" s="12">
        <v>45072</v>
      </c>
      <c r="B15" s="13" t="s">
        <v>7</v>
      </c>
      <c r="C15" s="26">
        <f>D15*(F14*52)</f>
        <v>21842.839200000002</v>
      </c>
      <c r="D15" s="26">
        <f>D14*1.03</f>
        <v>20.002600000000001</v>
      </c>
      <c r="E15" s="37">
        <f>(D15-D14)/D13</f>
        <v>3.427058823529408E-2</v>
      </c>
      <c r="F15" s="18"/>
    </row>
    <row r="16" spans="1:6" x14ac:dyDescent="0.2">
      <c r="A16" s="12">
        <v>45438</v>
      </c>
      <c r="B16" s="13" t="s">
        <v>8</v>
      </c>
      <c r="C16" s="26">
        <f>C15*1.03</f>
        <v>22498.124376000003</v>
      </c>
      <c r="D16" s="26">
        <f>D15*1.03</f>
        <v>20.602678000000001</v>
      </c>
      <c r="E16" s="37">
        <f>(D16-D15)/D13</f>
        <v>3.5298705882352933E-2</v>
      </c>
      <c r="F16" s="18"/>
    </row>
    <row r="17" spans="1:6" x14ac:dyDescent="0.2">
      <c r="A17" s="12">
        <v>45474</v>
      </c>
      <c r="B17" s="13" t="s">
        <v>9</v>
      </c>
      <c r="C17" s="26">
        <f>D17*(F14*52)</f>
        <v>23819.444376000003</v>
      </c>
      <c r="D17" s="26">
        <f>D16+1.21</f>
        <v>21.812678000000002</v>
      </c>
      <c r="E17" s="37">
        <f>(D17-D16)/D13</f>
        <v>7.1176470588235341E-2</v>
      </c>
      <c r="F17" s="18"/>
    </row>
    <row r="18" spans="1:6" x14ac:dyDescent="0.2">
      <c r="A18" s="12">
        <v>45803</v>
      </c>
      <c r="B18" s="13" t="s">
        <v>10</v>
      </c>
      <c r="C18" s="26">
        <f>C17*1.0325</f>
        <v>24593.576318220003</v>
      </c>
      <c r="D18" s="26">
        <f>D17*1.0325</f>
        <v>22.521590035000003</v>
      </c>
      <c r="E18" s="37">
        <f>(D18-D17)/D13</f>
        <v>4.1700707941176522E-2</v>
      </c>
      <c r="F18" s="18"/>
    </row>
    <row r="19" spans="1:6" ht="21" x14ac:dyDescent="0.25">
      <c r="A19" s="14" t="s">
        <v>11</v>
      </c>
      <c r="B19" s="15"/>
      <c r="C19" s="27">
        <f>C18-C13</f>
        <v>6029.5763182200026</v>
      </c>
      <c r="D19" s="28">
        <f>(D18-D13)</f>
        <v>5.5215900350000027</v>
      </c>
      <c r="E19" s="29">
        <f>SUM(E14:E18)</f>
        <v>0.32479941382352956</v>
      </c>
      <c r="F19" s="30">
        <f>(1820/2)*(F14/35)*2.42</f>
        <v>1321.32</v>
      </c>
    </row>
    <row r="20" spans="1:6" x14ac:dyDescent="0.2">
      <c r="A20" s="23"/>
      <c r="B20" s="23"/>
      <c r="C20" s="23"/>
      <c r="D20" s="23"/>
      <c r="E20" s="23"/>
      <c r="F20" s="23"/>
    </row>
    <row r="21" spans="1:6" x14ac:dyDescent="0.2">
      <c r="A21" s="22" t="s">
        <v>24</v>
      </c>
      <c r="B21" s="23"/>
      <c r="C21" s="23"/>
      <c r="D21" s="23"/>
      <c r="E21" s="23"/>
      <c r="F21" s="23"/>
    </row>
    <row r="22" spans="1:6" x14ac:dyDescent="0.2">
      <c r="A22" s="11" t="s">
        <v>0</v>
      </c>
      <c r="B22" s="11" t="s">
        <v>1</v>
      </c>
      <c r="C22" s="11" t="s">
        <v>2</v>
      </c>
      <c r="D22" s="11" t="s">
        <v>3</v>
      </c>
      <c r="E22" s="11" t="s">
        <v>12</v>
      </c>
      <c r="F22" s="11" t="s">
        <v>21</v>
      </c>
    </row>
    <row r="23" spans="1:6" x14ac:dyDescent="0.2">
      <c r="A23" s="12" t="s">
        <v>4</v>
      </c>
      <c r="B23" s="12" t="s">
        <v>5</v>
      </c>
      <c r="C23" s="19">
        <v>18564</v>
      </c>
      <c r="D23" s="26">
        <f>C23/(F24*52)</f>
        <v>17</v>
      </c>
      <c r="E23" s="17" t="s">
        <v>5</v>
      </c>
      <c r="F23" s="25" t="s">
        <v>13</v>
      </c>
    </row>
    <row r="24" spans="1:6" x14ac:dyDescent="0.2">
      <c r="A24" s="12">
        <v>44927</v>
      </c>
      <c r="B24" s="13" t="s">
        <v>6</v>
      </c>
      <c r="C24" s="24">
        <f>D24*(F24*52)</f>
        <v>21206.640000000003</v>
      </c>
      <c r="D24" s="26">
        <f>D23+2.42</f>
        <v>19.420000000000002</v>
      </c>
      <c r="E24" s="37">
        <f>(D24-D23)/D23</f>
        <v>0.14235294117647068</v>
      </c>
      <c r="F24" s="21">
        <v>21</v>
      </c>
    </row>
    <row r="25" spans="1:6" x14ac:dyDescent="0.2">
      <c r="A25" s="12">
        <v>45072</v>
      </c>
      <c r="B25" s="13" t="s">
        <v>7</v>
      </c>
      <c r="C25" s="26">
        <f>D25*(F24*52)</f>
        <v>21842.839200000002</v>
      </c>
      <c r="D25" s="26">
        <f>D24*1.03</f>
        <v>20.002600000000001</v>
      </c>
      <c r="E25" s="37">
        <f>(D25-D24)/D23</f>
        <v>3.427058823529408E-2</v>
      </c>
      <c r="F25" s="18"/>
    </row>
    <row r="26" spans="1:6" x14ac:dyDescent="0.2">
      <c r="A26" s="12">
        <v>45438</v>
      </c>
      <c r="B26" s="13" t="s">
        <v>8</v>
      </c>
      <c r="C26" s="26">
        <f>C25*1.03</f>
        <v>22498.124376000003</v>
      </c>
      <c r="D26" s="26">
        <f>D25*1.03</f>
        <v>20.602678000000001</v>
      </c>
      <c r="E26" s="37">
        <f>(D26-D25)/D23</f>
        <v>3.5298705882352933E-2</v>
      </c>
      <c r="F26" s="18"/>
    </row>
    <row r="27" spans="1:6" x14ac:dyDescent="0.2">
      <c r="A27" s="12">
        <v>45474</v>
      </c>
      <c r="B27" s="13" t="s">
        <v>9</v>
      </c>
      <c r="C27" s="26">
        <f>D27*(F24*52)</f>
        <v>23819.444376000003</v>
      </c>
      <c r="D27" s="26">
        <f>D26+1.21</f>
        <v>21.812678000000002</v>
      </c>
      <c r="E27" s="37">
        <f>(D27-D26)/D23</f>
        <v>7.1176470588235341E-2</v>
      </c>
      <c r="F27" s="18"/>
    </row>
    <row r="28" spans="1:6" x14ac:dyDescent="0.2">
      <c r="A28" s="12">
        <v>45803</v>
      </c>
      <c r="B28" s="13" t="s">
        <v>10</v>
      </c>
      <c r="C28" s="26">
        <f>C27*1.0325</f>
        <v>24593.576318220003</v>
      </c>
      <c r="D28" s="26">
        <f>D27*1.0325</f>
        <v>22.521590035000003</v>
      </c>
      <c r="E28" s="37">
        <f>(D28-D27)/D23</f>
        <v>4.1700707941176522E-2</v>
      </c>
      <c r="F28" s="18"/>
    </row>
    <row r="29" spans="1:6" ht="21" x14ac:dyDescent="0.25">
      <c r="A29" s="14" t="s">
        <v>11</v>
      </c>
      <c r="B29" s="15"/>
      <c r="C29" s="27">
        <f>C28-C23</f>
        <v>6029.5763182200026</v>
      </c>
      <c r="D29" s="28">
        <f>(D28-D23)</f>
        <v>5.5215900350000027</v>
      </c>
      <c r="E29" s="29">
        <f>SUM(E24:E28)</f>
        <v>0.32479941382352956</v>
      </c>
      <c r="F29" s="30">
        <f>(1820/2)*(F24/35)*2.42</f>
        <v>1321.32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056D-F3DC-1E49-B0A2-F086E0058470}">
  <dimension ref="A2:G27"/>
  <sheetViews>
    <sheetView workbookViewId="0">
      <selection activeCell="C17" sqref="C17"/>
    </sheetView>
  </sheetViews>
  <sheetFormatPr baseColWidth="10" defaultRowHeight="16" x14ac:dyDescent="0.2"/>
  <cols>
    <col min="1" max="1" width="14.83203125" customWidth="1"/>
    <col min="2" max="2" width="21.33203125" customWidth="1"/>
    <col min="3" max="3" width="15.1640625" customWidth="1"/>
    <col min="5" max="5" width="17.6640625" customWidth="1"/>
    <col min="6" max="6" width="47.83203125" customWidth="1"/>
  </cols>
  <sheetData>
    <row r="2" spans="1:7" x14ac:dyDescent="0.2">
      <c r="A2" s="22" t="s">
        <v>14</v>
      </c>
      <c r="B2" s="23"/>
      <c r="C2" s="23"/>
      <c r="D2" s="23"/>
      <c r="E2" s="23"/>
      <c r="F2" s="23"/>
    </row>
    <row r="3" spans="1:7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12</v>
      </c>
      <c r="F3" s="11" t="s">
        <v>20</v>
      </c>
    </row>
    <row r="4" spans="1:7" x14ac:dyDescent="0.2">
      <c r="A4" s="12" t="s">
        <v>4</v>
      </c>
      <c r="B4" s="12" t="s">
        <v>5</v>
      </c>
      <c r="C4" s="19">
        <v>70000</v>
      </c>
      <c r="D4" s="16">
        <f>C4/1820</f>
        <v>38.46153846153846</v>
      </c>
      <c r="E4" s="17" t="s">
        <v>5</v>
      </c>
      <c r="F4" s="18"/>
    </row>
    <row r="5" spans="1:7" x14ac:dyDescent="0.2">
      <c r="A5" s="12">
        <v>44342</v>
      </c>
      <c r="B5" s="12" t="s">
        <v>7</v>
      </c>
      <c r="C5" s="24">
        <f>C4*1.03</f>
        <v>72100</v>
      </c>
      <c r="D5" s="16">
        <f>D4*1.03</f>
        <v>39.615384615384613</v>
      </c>
      <c r="E5" s="38">
        <f>(D5-D4)/D4</f>
        <v>2.9999999999999988E-2</v>
      </c>
      <c r="F5" s="18"/>
    </row>
    <row r="6" spans="1:7" x14ac:dyDescent="0.2">
      <c r="A6" s="12">
        <v>44707</v>
      </c>
      <c r="B6" s="12" t="s">
        <v>7</v>
      </c>
      <c r="C6" s="24">
        <f>C5*1.03</f>
        <v>74263</v>
      </c>
      <c r="D6" s="16">
        <f>D5*1.03</f>
        <v>40.803846153846152</v>
      </c>
      <c r="E6" s="38">
        <f>(D6-D5)/D4</f>
        <v>3.0900000000000007E-2</v>
      </c>
      <c r="F6" s="18"/>
    </row>
    <row r="7" spans="1:7" x14ac:dyDescent="0.2">
      <c r="A7" s="31">
        <v>44927</v>
      </c>
      <c r="B7" s="32" t="s">
        <v>16</v>
      </c>
      <c r="C7" s="33">
        <f>D7*1820</f>
        <v>80469.2</v>
      </c>
      <c r="D7" s="34">
        <f>D6+3.41</f>
        <v>44.213846153846148</v>
      </c>
      <c r="E7" s="39">
        <f>(D7-D6)/D4</f>
        <v>8.8659999999999919E-2</v>
      </c>
      <c r="F7" s="18"/>
      <c r="G7" s="9"/>
    </row>
    <row r="8" spans="1:7" x14ac:dyDescent="0.2">
      <c r="A8" s="12">
        <v>45072</v>
      </c>
      <c r="B8" s="13" t="s">
        <v>7</v>
      </c>
      <c r="C8" s="26">
        <f>C7*1.03</f>
        <v>82883.275999999998</v>
      </c>
      <c r="D8" s="26">
        <f>D7*1.03</f>
        <v>45.540261538461536</v>
      </c>
      <c r="E8" s="37">
        <f>(D8-D7)/D4</f>
        <v>3.4486800000000074E-2</v>
      </c>
      <c r="F8" s="18"/>
    </row>
    <row r="9" spans="1:7" x14ac:dyDescent="0.2">
      <c r="A9" s="12">
        <v>45438</v>
      </c>
      <c r="B9" s="13" t="s">
        <v>7</v>
      </c>
      <c r="C9" s="26">
        <f>C8*1.03</f>
        <v>85369.774279999998</v>
      </c>
      <c r="D9" s="26">
        <f>D8*1.03</f>
        <v>46.906469384615384</v>
      </c>
      <c r="E9" s="37">
        <f>(D9-D8)/D4</f>
        <v>3.5521404000000062E-2</v>
      </c>
      <c r="F9" s="18"/>
    </row>
    <row r="10" spans="1:7" x14ac:dyDescent="0.2">
      <c r="A10" s="31">
        <v>45474</v>
      </c>
      <c r="B10" s="32" t="s">
        <v>17</v>
      </c>
      <c r="C10" s="34">
        <f>D10*1820</f>
        <v>88481.974279999995</v>
      </c>
      <c r="D10" s="34">
        <f>D9+1.71</f>
        <v>48.616469384615385</v>
      </c>
      <c r="E10" s="39">
        <f>(D10-D9)/D4</f>
        <v>4.4460000000000027E-2</v>
      </c>
      <c r="F10" s="18"/>
    </row>
    <row r="11" spans="1:7" x14ac:dyDescent="0.2">
      <c r="A11" s="12">
        <v>45803</v>
      </c>
      <c r="B11" s="13" t="s">
        <v>10</v>
      </c>
      <c r="C11" s="26">
        <f>C10*1.0325</f>
        <v>91357.638444099997</v>
      </c>
      <c r="D11" s="26">
        <f>D10*1.0325</f>
        <v>50.196504639615384</v>
      </c>
      <c r="E11" s="37">
        <f>(D11-D10)/D4</f>
        <v>4.1080916629999964E-2</v>
      </c>
      <c r="F11" s="18"/>
    </row>
    <row r="12" spans="1:7" ht="21" x14ac:dyDescent="0.25">
      <c r="A12" s="14" t="s">
        <v>11</v>
      </c>
      <c r="B12" s="15"/>
      <c r="C12" s="27">
        <f>C11-C4</f>
        <v>21357.638444099997</v>
      </c>
      <c r="D12" s="28">
        <f>(D11-D4)</f>
        <v>11.734966178076924</v>
      </c>
      <c r="E12" s="35">
        <f>SUM(E4:E11)</f>
        <v>0.30510912063000001</v>
      </c>
      <c r="F12" s="30">
        <f>(1820/2)*3.41</f>
        <v>3103.1</v>
      </c>
    </row>
    <row r="13" spans="1:7" x14ac:dyDescent="0.2">
      <c r="A13" s="23"/>
      <c r="B13" s="23"/>
      <c r="C13" s="23"/>
      <c r="D13" s="23"/>
      <c r="E13" s="23"/>
      <c r="F13" s="23"/>
    </row>
    <row r="14" spans="1:7" x14ac:dyDescent="0.2">
      <c r="A14" s="22" t="s">
        <v>15</v>
      </c>
      <c r="B14" s="23"/>
      <c r="C14" s="23"/>
      <c r="D14" s="23"/>
      <c r="E14" s="23"/>
      <c r="F14" s="23"/>
    </row>
    <row r="15" spans="1:7" x14ac:dyDescent="0.2">
      <c r="A15" s="11" t="s">
        <v>0</v>
      </c>
      <c r="B15" s="11" t="s">
        <v>1</v>
      </c>
      <c r="C15" s="11" t="s">
        <v>2</v>
      </c>
      <c r="D15" s="11" t="s">
        <v>3</v>
      </c>
      <c r="E15" s="11" t="s">
        <v>12</v>
      </c>
      <c r="F15" s="11" t="s">
        <v>20</v>
      </c>
    </row>
    <row r="16" spans="1:7" x14ac:dyDescent="0.2">
      <c r="A16" s="12" t="s">
        <v>4</v>
      </c>
      <c r="B16" s="12" t="s">
        <v>5</v>
      </c>
      <c r="C16" s="19">
        <v>40000</v>
      </c>
      <c r="D16" s="16">
        <f>C16/2080</f>
        <v>19.23076923076923</v>
      </c>
      <c r="E16" s="17" t="s">
        <v>5</v>
      </c>
      <c r="F16" s="18"/>
    </row>
    <row r="17" spans="1:7" x14ac:dyDescent="0.2">
      <c r="A17" s="12">
        <v>44342</v>
      </c>
      <c r="B17" s="12" t="s">
        <v>7</v>
      </c>
      <c r="C17" s="24">
        <f>C16*1.03</f>
        <v>41200</v>
      </c>
      <c r="D17" s="16">
        <f>D16*1.03</f>
        <v>19.807692307692307</v>
      </c>
      <c r="E17" s="38">
        <f>(D17-D16)/D16</f>
        <v>2.9999999999999988E-2</v>
      </c>
      <c r="F17" s="18"/>
      <c r="G17" s="9"/>
    </row>
    <row r="18" spans="1:7" x14ac:dyDescent="0.2">
      <c r="A18" s="12">
        <v>44707</v>
      </c>
      <c r="B18" s="12" t="s">
        <v>7</v>
      </c>
      <c r="C18" s="24">
        <f>C17*1.03</f>
        <v>42436</v>
      </c>
      <c r="D18" s="16">
        <f>D17*1.03</f>
        <v>20.401923076923076</v>
      </c>
      <c r="E18" s="38">
        <f>(D18-D17)/D16</f>
        <v>3.0900000000000007E-2</v>
      </c>
      <c r="F18" s="18"/>
    </row>
    <row r="19" spans="1:7" x14ac:dyDescent="0.2">
      <c r="A19" s="31">
        <v>44927</v>
      </c>
      <c r="B19" s="32" t="s">
        <v>16</v>
      </c>
      <c r="C19" s="33">
        <f>D19*2080</f>
        <v>49528.799999999996</v>
      </c>
      <c r="D19" s="34">
        <f>D18+3.41</f>
        <v>23.811923076923076</v>
      </c>
      <c r="E19" s="39">
        <f>(D19-D18)/D16</f>
        <v>0.17732000000000001</v>
      </c>
      <c r="F19" s="18"/>
    </row>
    <row r="20" spans="1:7" x14ac:dyDescent="0.2">
      <c r="A20" s="12">
        <v>45072</v>
      </c>
      <c r="B20" s="13" t="s">
        <v>7</v>
      </c>
      <c r="C20" s="26">
        <f>C19*1.03</f>
        <v>51014.663999999997</v>
      </c>
      <c r="D20" s="26">
        <f>D19*1.03</f>
        <v>24.52628076923077</v>
      </c>
      <c r="E20" s="37">
        <f>(D20-D19)/D16</f>
        <v>3.7146600000000064E-2</v>
      </c>
      <c r="F20" s="18"/>
    </row>
    <row r="21" spans="1:7" x14ac:dyDescent="0.2">
      <c r="A21" s="12">
        <v>45438</v>
      </c>
      <c r="B21" s="13" t="s">
        <v>7</v>
      </c>
      <c r="C21" s="26">
        <f>C20*1.03</f>
        <v>52545.103920000001</v>
      </c>
      <c r="D21" s="26">
        <f>D20*1.03</f>
        <v>25.262069192307692</v>
      </c>
      <c r="E21" s="37">
        <f>(D21-D20)/D16</f>
        <v>3.8260997999999963E-2</v>
      </c>
      <c r="F21" s="18"/>
    </row>
    <row r="22" spans="1:7" x14ac:dyDescent="0.2">
      <c r="A22" s="31">
        <v>45474</v>
      </c>
      <c r="B22" s="32" t="s">
        <v>17</v>
      </c>
      <c r="C22" s="34">
        <f>D22*2080</f>
        <v>56101.903920000004</v>
      </c>
      <c r="D22" s="34">
        <f>D21+1.71</f>
        <v>26.972069192307693</v>
      </c>
      <c r="E22" s="39">
        <f>(D22-D21)/D16</f>
        <v>8.8920000000000055E-2</v>
      </c>
      <c r="F22" s="18"/>
    </row>
    <row r="23" spans="1:7" x14ac:dyDescent="0.2">
      <c r="A23" s="12">
        <v>45803</v>
      </c>
      <c r="B23" s="13" t="s">
        <v>10</v>
      </c>
      <c r="C23" s="26">
        <f>C22*1.0325</f>
        <v>57925.2157974</v>
      </c>
      <c r="D23" s="26">
        <f>D22*1.0325</f>
        <v>27.848661441057693</v>
      </c>
      <c r="E23" s="37">
        <f>(D23-D22)/D16</f>
        <v>4.5582796935000038E-2</v>
      </c>
      <c r="F23" s="18"/>
    </row>
    <row r="24" spans="1:7" ht="21" x14ac:dyDescent="0.25">
      <c r="A24" s="14" t="s">
        <v>11</v>
      </c>
      <c r="B24" s="15"/>
      <c r="C24" s="27">
        <f>C23-C16</f>
        <v>17925.2157974</v>
      </c>
      <c r="D24" s="28">
        <f>(D23-D16)</f>
        <v>8.6178922102884634</v>
      </c>
      <c r="E24" s="29">
        <f>SUM(E16:E23)</f>
        <v>0.44813039493500018</v>
      </c>
      <c r="F24" s="30">
        <f>(2080/2)*3.41</f>
        <v>3546.4</v>
      </c>
    </row>
    <row r="25" spans="1:7" x14ac:dyDescent="0.2">
      <c r="A25" s="23"/>
      <c r="B25" s="23"/>
      <c r="C25" s="23"/>
      <c r="D25" s="23"/>
      <c r="E25" s="23"/>
      <c r="F25" s="23"/>
    </row>
    <row r="26" spans="1:7" x14ac:dyDescent="0.2">
      <c r="A26" s="23"/>
      <c r="B26" s="23"/>
      <c r="C26" s="23"/>
      <c r="D26" s="23"/>
      <c r="E26" s="23"/>
      <c r="F26" s="23"/>
    </row>
    <row r="27" spans="1:7" x14ac:dyDescent="0.2">
      <c r="A27" s="36" t="s">
        <v>18</v>
      </c>
      <c r="B27" s="36" t="s">
        <v>19</v>
      </c>
      <c r="C27" s="23"/>
      <c r="D27" s="23"/>
      <c r="E27" s="23"/>
      <c r="F27" s="23"/>
    </row>
  </sheetData>
  <sheetProtection sheet="1" objects="1" scenarios="1"/>
  <pageMargins left="0.7" right="0.7" top="0.75" bottom="0.75" header="0.3" footer="0.3"/>
  <ignoredErrors>
    <ignoredError sqref="D19 C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Unit</vt:lpstr>
      <vt:lpstr>Local 1559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2023-05-01T19:23:49Z</dcterms:created>
  <dcterms:modified xsi:type="dcterms:W3CDTF">2023-05-04T15:06:03Z</dcterms:modified>
</cp:coreProperties>
</file>